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Inputs" sheetId="2" state="visible" r:id="rId4"/>
    <sheet name="Comparison" sheetId="3" state="visible" r:id="rId5"/>
    <sheet name="Coverag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<sst xmlns="http://schemas.openxmlformats.org/spreadsheetml/2006/main" count="155" uniqueCount="149">
  <si>
    <t xml:space="preserve">In-House vs Managed vs Co-Managed: Total Cost Model</t>
  </si>
  <si>
    <t xml:space="preserve">AEGITz  |  Manage. Advise. Build.  |  aegitz.com</t>
  </si>
  <si>
    <t xml:space="preserve">What this is for</t>
  </si>
  <si>
    <t xml:space="preserve">Most comparisons of internal IT against a managed provider compare a salary to a monthly invoice, which is not a comparison. One of those numbers includes a security stack, a documentation platform, after-hours coverage, and a bench of specialists. The other does not. This model puts all three staffing structures on the same basis and shows what each one actually buys.</t>
  </si>
  <si>
    <t xml:space="preserve">How to use it</t>
  </si>
  <si>
    <t xml:space="preserve">1. Fill in the Inputs tab. Blue cells are yours.</t>
  </si>
  <si>
    <t xml:space="preserve">2. The Comparison tab computes annual and three-year cost for all three structures.</t>
  </si>
  <si>
    <t xml:space="preserve">3. Read the Coverage tab before you decide on price alone. Cost per hour of coverage is the number that matters.</t>
  </si>
  <si>
    <t xml:space="preserve">4. The model is deliberately conservative toward in-house. If managed still wins on your numbers, it wins.</t>
  </si>
  <si>
    <t xml:space="preserve">Legend</t>
  </si>
  <si>
    <t xml:space="preserve">Shaded cells are the ones you fill in.</t>
  </si>
  <si>
    <t xml:space="preserve">Every assumption is visible and editable. Change anything you disagree with.</t>
  </si>
  <si>
    <t xml:space="preserve">Tooling costs are counted in all three models, because somebody pays for them regardless of who holds the contract.</t>
  </si>
  <si>
    <t xml:space="preserve">Provided free by AEGITz. Operational guidance, not legal advice. Have counsel review anything you adopt that carries a regulatory obligation.</t>
  </si>
  <si>
    <t xml:space="preserve">Inputs</t>
  </si>
  <si>
    <t xml:space="preserve">Your organization</t>
  </si>
  <si>
    <t xml:space="preserve">Employees requiring support</t>
  </si>
  <si>
    <t xml:space="preserve">Drives per-user pricing and workload.</t>
  </si>
  <si>
    <t xml:space="preserve">Devices under management</t>
  </si>
  <si>
    <t xml:space="preserve">Laptops, desktops, servers, mobile.</t>
  </si>
  <si>
    <t xml:space="preserve">Sites or locations</t>
  </si>
  <si>
    <t xml:space="preserve">Multiple sites increase internal travel and coverage difficulty.</t>
  </si>
  <si>
    <t xml:space="preserve">Hours per week the business actually operates</t>
  </si>
  <si>
    <t xml:space="preserve">Not 40 if you have a warehouse, clinic, or field crew.</t>
  </si>
  <si>
    <t xml:space="preserve">Cost of one hour of unplanned downtime</t>
  </si>
  <si>
    <t xml:space="preserve">From your recovery objectives worksheet. Used only in the risk view.</t>
  </si>
  <si>
    <t xml:space="preserve">Option A: fully in-house</t>
  </si>
  <si>
    <t xml:space="preserve">Internal IT staff required (FTE)</t>
  </si>
  <si>
    <t xml:space="preserve">Be honest about coverage. One person cannot cover 60 hours a week.</t>
  </si>
  <si>
    <t xml:space="preserve">Average base salary per FTE</t>
  </si>
  <si>
    <t xml:space="preserve">Market rate for the skill mix you actually need, not the one you hope to hire.</t>
  </si>
  <si>
    <t xml:space="preserve">Benefits and payroll burden</t>
  </si>
  <si>
    <t xml:space="preserve">Typically 25 to 35 percent of base.</t>
  </si>
  <si>
    <t xml:space="preserve">Annual training and certification per FTE</t>
  </si>
  <si>
    <t xml:space="preserve">Underfunding this is how internal teams fall behind.</t>
  </si>
  <si>
    <t xml:space="preserve">Recruiting cost per hire</t>
  </si>
  <si>
    <t xml:space="preserve">Agency fee or internal effort, amortized across expected tenure.</t>
  </si>
  <si>
    <t xml:space="preserve">Expected annual turnover rate</t>
  </si>
  <si>
    <t xml:space="preserve">Drives recruiting and ramp cost.</t>
  </si>
  <si>
    <t xml:space="preserve">Productivity lost per vacancy and ramp</t>
  </si>
  <si>
    <t xml:space="preserve">Weeks of reduced or absent coverage per departure, as a fraction of a year.</t>
  </si>
  <si>
    <t xml:space="preserve">Management overhead</t>
  </si>
  <si>
    <t xml:space="preserve">Somebody supervises this function. Fraction of a manager's loaded cost.</t>
  </si>
  <si>
    <t xml:space="preserve">After-hours on-call premium or third-party cover</t>
  </si>
  <si>
    <t xml:space="preserve">If nobody covers nights, enter zero and read the Coverage tab.</t>
  </si>
  <si>
    <t xml:space="preserve">Specialist engagements per year</t>
  </si>
  <si>
    <t xml:space="preserve">Security, cloud architecture, and project work an internal generalist cannot do.</t>
  </si>
  <si>
    <t xml:space="preserve">Option B: fully managed</t>
  </si>
  <si>
    <t xml:space="preserve">Managed services rate per user per month</t>
  </si>
  <si>
    <t xml:space="preserve">All-in rate for the tier you would actually buy.</t>
  </si>
  <si>
    <t xml:space="preserve">One-time onboarding, amortized over 3 years</t>
  </si>
  <si>
    <t xml:space="preserve">Documentation, remediation, and tooling deployment.</t>
  </si>
  <si>
    <t xml:space="preserve">Annual project budget outside the agreement</t>
  </si>
  <si>
    <t xml:space="preserve">Migrations and new initiatives are rarely included anywhere.</t>
  </si>
  <si>
    <t xml:space="preserve">Internal coordination time (fraction of an FTE)</t>
  </si>
  <si>
    <t xml:space="preserve">Someone still owns the relationship. Pretending otherwise understates this model.</t>
  </si>
  <si>
    <t xml:space="preserve">Option C: co-managed</t>
  </si>
  <si>
    <t xml:space="preserve">Internal IT staff retained (FTE)</t>
  </si>
  <si>
    <t xml:space="preserve">Usually one person who knows the business and the applications.</t>
  </si>
  <si>
    <t xml:space="preserve">Co-managed rate per user per month</t>
  </si>
  <si>
    <t xml:space="preserve">Lower than fully managed because internal staff absorb tier-one work.</t>
  </si>
  <si>
    <t xml:space="preserve">Tooling stack (counted in every model)</t>
  </si>
  <si>
    <t xml:space="preserve">Annual cost of the security and management stack</t>
  </si>
  <si>
    <t xml:space="preserve">RMM, EDR, SIEM, backup, email security, documentation, PSA. Somebody pays for this regardless of who holds the contract.</t>
  </si>
  <si>
    <t xml:space="preserve">Percent of stack included in the managed agreement</t>
  </si>
  <si>
    <t xml:space="preserve">Usually most of it. This is the line that makes salary-to-invoice comparisons wrong.</t>
  </si>
  <si>
    <t xml:space="preserve">Percent of stack included in the co-managed agreement</t>
  </si>
  <si>
    <t xml:space="preserve">Annual cost, all three structures</t>
  </si>
  <si>
    <t xml:space="preserve">Cost line</t>
  </si>
  <si>
    <t xml:space="preserve">In-house</t>
  </si>
  <si>
    <t xml:space="preserve">Managed</t>
  </si>
  <si>
    <t xml:space="preserve">Co-managed</t>
  </si>
  <si>
    <t xml:space="preserve">Notes</t>
  </si>
  <si>
    <t xml:space="preserve">Salary and burden</t>
  </si>
  <si>
    <t xml:space="preserve">Co-managed keeps one internal person at the same loaded rate.</t>
  </si>
  <si>
    <t xml:space="preserve">Training and certification</t>
  </si>
  <si>
    <t xml:space="preserve">A provider carries its own training cost inside the rate.</t>
  </si>
  <si>
    <t xml:space="preserve">Recruiting and turnover</t>
  </si>
  <si>
    <t xml:space="preserve">The cost of replacing people, not of having them.</t>
  </si>
  <si>
    <t xml:space="preserve">Vacancy and ramp productivity loss</t>
  </si>
  <si>
    <t xml:space="preserve">The gap between someone leaving and someone new being useful.</t>
  </si>
  <si>
    <t xml:space="preserve">Managed still needs an internal owner. This model charges for that.</t>
  </si>
  <si>
    <t xml:space="preserve">After-hours coverage</t>
  </si>
  <si>
    <t xml:space="preserve">Included in both provider models. In-house pays for it or does without.</t>
  </si>
  <si>
    <t xml:space="preserve">Specialist and project work</t>
  </si>
  <si>
    <t xml:space="preserve">Security, architecture, and migrations.</t>
  </si>
  <si>
    <t xml:space="preserve">Tooling stack not covered by an agreement</t>
  </si>
  <si>
    <t xml:space="preserve">The line that makes salary-to-invoice comparisons misleading.</t>
  </si>
  <si>
    <t xml:space="preserve">Managed services fees</t>
  </si>
  <si>
    <t xml:space="preserve">The number people usually compare to a salary on its own.</t>
  </si>
  <si>
    <t xml:space="preserve">Onboarding, amortized</t>
  </si>
  <si>
    <t xml:space="preserve">One-time cost spread across the expected term.</t>
  </si>
  <si>
    <t xml:space="preserve">TOTAL ANNUAL</t>
  </si>
  <si>
    <t xml:space="preserve">Cost per user per month</t>
  </si>
  <si>
    <t xml:space="preserve">The only per-user number that compares like with like.</t>
  </si>
  <si>
    <t xml:space="preserve">Three-year total</t>
  </si>
  <si>
    <t xml:space="preserve">Assumes flat headcount. Growth favors per-user models.</t>
  </si>
  <si>
    <t xml:space="preserve">Lowest annual cost</t>
  </si>
  <si>
    <t xml:space="preserve">Cost is one input. Read the Coverage tab before deciding.</t>
  </si>
  <si>
    <t xml:space="preserve">Risk view: cost plus expected downtime</t>
  </si>
  <si>
    <t xml:space="preserve">Assumption below, stated openly so you can change it.</t>
  </si>
  <si>
    <t xml:space="preserve">Assumed unplanned downtime hours per year</t>
  </si>
  <si>
    <t xml:space="preserve">These are placeholders, not research. Replace them with your own incident history. [VERIFY / SOURCE NEEDED for any published benchmark]</t>
  </si>
  <si>
    <t xml:space="preserve">Cost including downtime</t>
  </si>
  <si>
    <t xml:space="preserve">If your own downtime history is identical across models, delete this section.</t>
  </si>
  <si>
    <t xml:space="preserve">What each structure actually buys</t>
  </si>
  <si>
    <t xml:space="preserve">Dimension</t>
  </si>
  <si>
    <t xml:space="preserve">Coverage hours</t>
  </si>
  <si>
    <t xml:space="preserve">Limited to staff hours unless you pay on-call. One FTE cannot cover a 60-hour operating week.</t>
  </si>
  <si>
    <t xml:space="preserve">Contracted hours plus after-hours per the agreement</t>
  </si>
  <si>
    <t xml:space="preserve">Business hours internal, extended hours from the provider</t>
  </si>
  <si>
    <t xml:space="preserve">Vacation and illness</t>
  </si>
  <si>
    <t xml:space="preserve">You are uncovered, or somebody works while sick</t>
  </si>
  <si>
    <t xml:space="preserve">Absorbed by the provider's bench</t>
  </si>
  <si>
    <t xml:space="preserve">Covered by the provider when internal staff are out</t>
  </si>
  <si>
    <t xml:space="preserve">Depth of expertise</t>
  </si>
  <si>
    <t xml:space="preserve">One or two generalists. Depth in whatever they happen to know</t>
  </si>
  <si>
    <t xml:space="preserve">Access to specialists across security, cloud, and networking</t>
  </si>
  <si>
    <t xml:space="preserve">Internal business knowledge plus external specialists</t>
  </si>
  <si>
    <t xml:space="preserve">Business and application knowledge</t>
  </si>
  <si>
    <t xml:space="preserve">Strongest. They sit in your building and know your workflows</t>
  </si>
  <si>
    <t xml:space="preserve">Weakest at the start, improves with documentation and QBRs</t>
  </si>
  <si>
    <t xml:space="preserve">Strongest of the three when it works</t>
  </si>
  <si>
    <t xml:space="preserve">Key-person risk</t>
  </si>
  <si>
    <t xml:space="preserve">High. Resignation removes most of your institutional knowledge</t>
  </si>
  <si>
    <t xml:space="preserve">Low. Documentation is contractual</t>
  </si>
  <si>
    <t xml:space="preserve">Moderate. Documented jointly</t>
  </si>
  <si>
    <t xml:space="preserve">Speed of escalation</t>
  </si>
  <si>
    <t xml:space="preserve">Fast for what they know, slow for what they do not</t>
  </si>
  <si>
    <t xml:space="preserve">Structured, with defined severity paths</t>
  </si>
  <si>
    <t xml:space="preserve">Fast, with a defined escalation route</t>
  </si>
  <si>
    <t xml:space="preserve">Tooling cost and negotiation</t>
  </si>
  <si>
    <t xml:space="preserve">You buy every tool at small-business pricing</t>
  </si>
  <si>
    <t xml:space="preserve">Bundled at the provider's purchasing scale</t>
  </si>
  <si>
    <t xml:space="preserve">Split, negotiated per contract</t>
  </si>
  <si>
    <t xml:space="preserve">Scales with headcount</t>
  </si>
  <si>
    <t xml:space="preserve">Step function. You hire the second person all at once</t>
  </si>
  <si>
    <t xml:space="preserve">Linear per user</t>
  </si>
  <si>
    <t xml:space="preserve">Mostly linear</t>
  </si>
  <si>
    <t xml:space="preserve">Strategic advice</t>
  </si>
  <si>
    <t xml:space="preserve">Depends entirely on who you hired</t>
  </si>
  <si>
    <t xml:space="preserve">Should be contracted explicitly, not assumed</t>
  </si>
  <si>
    <t xml:space="preserve">Usually the strongest fit for a growing company</t>
  </si>
  <si>
    <t xml:space="preserve">Where it usually fails</t>
  </si>
  <si>
    <t xml:space="preserve">The company outgrows the person, and nobody says so</t>
  </si>
  <si>
    <t xml:space="preserve">Nobody inside owns the relationship, and the provider becomes a ticket queue</t>
  </si>
  <si>
    <t xml:space="preserve">Roles are never defined, so both sides assume the other has it</t>
  </si>
  <si>
    <t xml:space="preserve">Cost per covered hour</t>
  </si>
  <si>
    <t xml:space="preserve">Divides annual cost by the hours your business actually operates. If a structure does not cover those hours, its number here is flattering rather than accurate.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</si>
</sst>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B2545"/>
      <name val="Arial"/>
      <family val="0"/>
      <charset val="1"/>
    </font>
    <font>
      <i val="true"/>
      <sz val="10"/>
      <color rgb="FF44546A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4"/>
      <color rgb="FF0B254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44546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2"/>
      <color rgb="FF13315C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EEF2F7"/>
      </patternFill>
    </fill>
    <fill>
      <patternFill patternType="solid">
        <fgColor rgb="FF0B2545"/>
        <bgColor rgb="FF13315C"/>
      </patternFill>
    </fill>
    <fill>
      <patternFill patternType="solid">
        <fgColor rgb="FFD9E2EC"/>
        <bgColor rgb="FFEEF2F7"/>
      </patternFill>
    </fill>
    <fill>
      <patternFill patternType="solid">
        <fgColor rgb="FFEEF2F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9D4"/>
      </left>
      <right style="thin">
        <color rgb="FFBFC9D4"/>
      </right>
      <top style="thin">
        <color rgb="FFBFC9D4"/>
      </top>
      <bottom style="thin">
        <color rgb="FFBFC9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9D4"/>
      <rgbColor rgb="FF808080"/>
      <rgbColor rgb="FF9999FF"/>
      <rgbColor rgb="FF993366"/>
      <rgbColor rgb="FFFFF2CC"/>
      <rgbColor rgb="FFEEF2F7"/>
      <rgbColor rgb="FF660066"/>
      <rgbColor rgb="FFFF8080"/>
      <rgbColor rgb="FF0066CC"/>
      <rgbColor rgb="FFD9E2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13315C"/>
      <rgbColor rgb="FF339966"/>
      <rgbColor rgb="FF003300"/>
      <rgbColor rgb="FF333300"/>
      <rgbColor rgb="FF993300"/>
      <rgbColor rgb="FF993366"/>
      <rgbColor rgb="FF333399"/>
      <rgbColor rgb="FF0B254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12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60" hidden="false" customHeight="true" outlineLevel="0" collapsed="false">
      <c r="B6" s="4" t="s">
        <v>3</v>
      </c>
    </row>
    <row r="8" customFormat="false" ht="15" hidden="false" customHeight="false" outlineLevel="0" collapsed="false">
      <c r="B8" s="3" t="s">
        <v>4</v>
      </c>
    </row>
    <row r="9" customFormat="false" ht="27.75" hidden="false" customHeight="true" outlineLevel="0" collapsed="false">
      <c r="B9" s="4" t="s">
        <v>5</v>
      </c>
    </row>
    <row r="10" customFormat="false" ht="27.75" hidden="false" customHeight="true" outlineLevel="0" collapsed="false">
      <c r="B10" s="4" t="s">
        <v>6</v>
      </c>
    </row>
    <row r="11" customFormat="false" ht="27.75" hidden="false" customHeight="true" outlineLevel="0" collapsed="false">
      <c r="B11" s="4" t="s">
        <v>7</v>
      </c>
    </row>
    <row r="12" customFormat="false" ht="27.75" hidden="false" customHeight="true" outlineLevel="0" collapsed="false">
      <c r="B12" s="4" t="s">
        <v>8</v>
      </c>
    </row>
    <row r="14" customFormat="false" ht="15" hidden="false" customHeight="false" outlineLevel="0" collapsed="false">
      <c r="B14" s="3" t="s">
        <v>9</v>
      </c>
    </row>
    <row r="15" customFormat="false" ht="15" hidden="false" customHeight="false" outlineLevel="0" collapsed="false">
      <c r="B15" s="5" t="s">
        <v>10</v>
      </c>
    </row>
    <row r="16" customFormat="false" ht="15" hidden="false" customHeight="false" outlineLevel="0" collapsed="false">
      <c r="B16" s="4" t="s">
        <v>11</v>
      </c>
    </row>
    <row r="17" customFormat="false" ht="15" hidden="false" customHeight="false" outlineLevel="0" collapsed="false">
      <c r="B17" s="4" t="s">
        <v>12</v>
      </c>
    </row>
    <row r="20" customFormat="false" ht="31.5" hidden="false" customHeight="true" outlineLevel="0" collapsed="false">
      <c r="B20" s="6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8"/>
    <col collapsed="false" customWidth="true" hidden="false" outlineLevel="0" max="3" min="3" style="0" width="16"/>
    <col collapsed="false" customWidth="true" hidden="false" outlineLevel="0" max="4" min="4" style="0" width="66"/>
  </cols>
  <sheetData>
    <row r="2" customFormat="false" ht="17.35" hidden="false" customHeight="false" outlineLevel="0" collapsed="false">
      <c r="B2" s="7" t="s">
        <v>14</v>
      </c>
    </row>
    <row r="4" customFormat="false" ht="15" hidden="false" customHeight="false" outlineLevel="0" collapsed="false">
      <c r="B4" s="8" t="s">
        <v>15</v>
      </c>
      <c r="C4" s="9"/>
      <c r="D4" s="9"/>
    </row>
    <row r="5" customFormat="false" ht="30" hidden="false" customHeight="true" outlineLevel="0" collapsed="false">
      <c r="B5" s="10" t="s">
        <v>16</v>
      </c>
      <c r="C5" s="11" t="n">
        <v>60</v>
      </c>
      <c r="D5" s="12" t="s">
        <v>17</v>
      </c>
    </row>
    <row r="6" customFormat="false" ht="30" hidden="false" customHeight="true" outlineLevel="0" collapsed="false">
      <c r="B6" s="10" t="s">
        <v>18</v>
      </c>
      <c r="C6" s="11" t="n">
        <v>95</v>
      </c>
      <c r="D6" s="12" t="s">
        <v>19</v>
      </c>
    </row>
    <row r="7" customFormat="false" ht="30" hidden="false" customHeight="true" outlineLevel="0" collapsed="false">
      <c r="B7" s="10" t="s">
        <v>20</v>
      </c>
      <c r="C7" s="11" t="n">
        <v>2</v>
      </c>
      <c r="D7" s="12" t="s">
        <v>21</v>
      </c>
    </row>
    <row r="8" customFormat="false" ht="30" hidden="false" customHeight="true" outlineLevel="0" collapsed="false">
      <c r="B8" s="10" t="s">
        <v>22</v>
      </c>
      <c r="C8" s="11" t="n">
        <v>60</v>
      </c>
      <c r="D8" s="12" t="s">
        <v>23</v>
      </c>
    </row>
    <row r="9" customFormat="false" ht="30" hidden="false" customHeight="true" outlineLevel="0" collapsed="false">
      <c r="B9" s="10" t="s">
        <v>24</v>
      </c>
      <c r="C9" s="13" t="n">
        <v>3800</v>
      </c>
      <c r="D9" s="12" t="s">
        <v>25</v>
      </c>
    </row>
    <row r="11" customFormat="false" ht="15" hidden="false" customHeight="false" outlineLevel="0" collapsed="false">
      <c r="B11" s="8" t="s">
        <v>26</v>
      </c>
      <c r="C11" s="9"/>
      <c r="D11" s="9"/>
    </row>
    <row r="12" customFormat="false" ht="30" hidden="false" customHeight="true" outlineLevel="0" collapsed="false">
      <c r="B12" s="10" t="s">
        <v>27</v>
      </c>
      <c r="C12" s="11" t="n">
        <v>2</v>
      </c>
      <c r="D12" s="12" t="s">
        <v>28</v>
      </c>
    </row>
    <row r="13" customFormat="false" ht="30" hidden="false" customHeight="true" outlineLevel="0" collapsed="false">
      <c r="B13" s="10" t="s">
        <v>29</v>
      </c>
      <c r="C13" s="13" t="n">
        <v>88000</v>
      </c>
      <c r="D13" s="12" t="s">
        <v>30</v>
      </c>
    </row>
    <row r="14" customFormat="false" ht="30" hidden="false" customHeight="true" outlineLevel="0" collapsed="false">
      <c r="B14" s="10" t="s">
        <v>31</v>
      </c>
      <c r="C14" s="14" t="n">
        <v>0.28</v>
      </c>
      <c r="D14" s="12" t="s">
        <v>32</v>
      </c>
    </row>
    <row r="15" customFormat="false" ht="30" hidden="false" customHeight="true" outlineLevel="0" collapsed="false">
      <c r="B15" s="10" t="s">
        <v>33</v>
      </c>
      <c r="C15" s="13" t="n">
        <v>3500</v>
      </c>
      <c r="D15" s="12" t="s">
        <v>34</v>
      </c>
    </row>
    <row r="16" customFormat="false" ht="30" hidden="false" customHeight="true" outlineLevel="0" collapsed="false">
      <c r="B16" s="10" t="s">
        <v>35</v>
      </c>
      <c r="C16" s="13" t="n">
        <v>12000</v>
      </c>
      <c r="D16" s="12" t="s">
        <v>36</v>
      </c>
    </row>
    <row r="17" customFormat="false" ht="30" hidden="false" customHeight="true" outlineLevel="0" collapsed="false">
      <c r="B17" s="10" t="s">
        <v>37</v>
      </c>
      <c r="C17" s="14" t="n">
        <v>0.2</v>
      </c>
      <c r="D17" s="12" t="s">
        <v>38</v>
      </c>
    </row>
    <row r="18" customFormat="false" ht="30" hidden="false" customHeight="true" outlineLevel="0" collapsed="false">
      <c r="B18" s="10" t="s">
        <v>39</v>
      </c>
      <c r="C18" s="14" t="n">
        <v>0.15</v>
      </c>
      <c r="D18" s="12" t="s">
        <v>40</v>
      </c>
    </row>
    <row r="19" customFormat="false" ht="30" hidden="false" customHeight="true" outlineLevel="0" collapsed="false">
      <c r="B19" s="10" t="s">
        <v>41</v>
      </c>
      <c r="C19" s="13" t="n">
        <v>18000</v>
      </c>
      <c r="D19" s="12" t="s">
        <v>42</v>
      </c>
    </row>
    <row r="20" customFormat="false" ht="30" hidden="false" customHeight="true" outlineLevel="0" collapsed="false">
      <c r="B20" s="10" t="s">
        <v>43</v>
      </c>
      <c r="C20" s="13" t="n">
        <v>15000</v>
      </c>
      <c r="D20" s="12" t="s">
        <v>44</v>
      </c>
    </row>
    <row r="21" customFormat="false" ht="30" hidden="false" customHeight="true" outlineLevel="0" collapsed="false">
      <c r="B21" s="10" t="s">
        <v>45</v>
      </c>
      <c r="C21" s="13" t="n">
        <v>25000</v>
      </c>
      <c r="D21" s="12" t="s">
        <v>46</v>
      </c>
    </row>
    <row r="23" customFormat="false" ht="15" hidden="false" customHeight="false" outlineLevel="0" collapsed="false">
      <c r="B23" s="8" t="s">
        <v>47</v>
      </c>
      <c r="C23" s="9"/>
      <c r="D23" s="9"/>
    </row>
    <row r="24" customFormat="false" ht="30" hidden="false" customHeight="true" outlineLevel="0" collapsed="false">
      <c r="B24" s="10" t="s">
        <v>48</v>
      </c>
      <c r="C24" s="13" t="n">
        <v>150</v>
      </c>
      <c r="D24" s="12" t="s">
        <v>49</v>
      </c>
    </row>
    <row r="25" customFormat="false" ht="30" hidden="false" customHeight="true" outlineLevel="0" collapsed="false">
      <c r="B25" s="10" t="s">
        <v>50</v>
      </c>
      <c r="C25" s="13" t="n">
        <v>18000</v>
      </c>
      <c r="D25" s="12" t="s">
        <v>51</v>
      </c>
    </row>
    <row r="26" customFormat="false" ht="30" hidden="false" customHeight="true" outlineLevel="0" collapsed="false">
      <c r="B26" s="10" t="s">
        <v>52</v>
      </c>
      <c r="C26" s="13" t="n">
        <v>20000</v>
      </c>
      <c r="D26" s="12" t="s">
        <v>53</v>
      </c>
    </row>
    <row r="27" customFormat="false" ht="30" hidden="false" customHeight="true" outlineLevel="0" collapsed="false">
      <c r="B27" s="10" t="s">
        <v>54</v>
      </c>
      <c r="C27" s="14" t="n">
        <v>0.15</v>
      </c>
      <c r="D27" s="12" t="s">
        <v>55</v>
      </c>
    </row>
    <row r="29" customFormat="false" ht="15" hidden="false" customHeight="false" outlineLevel="0" collapsed="false">
      <c r="B29" s="8" t="s">
        <v>56</v>
      </c>
      <c r="C29" s="9"/>
      <c r="D29" s="9"/>
    </row>
    <row r="30" customFormat="false" ht="30" hidden="false" customHeight="true" outlineLevel="0" collapsed="false">
      <c r="B30" s="10" t="s">
        <v>57</v>
      </c>
      <c r="C30" s="11" t="n">
        <v>1</v>
      </c>
      <c r="D30" s="12" t="s">
        <v>58</v>
      </c>
    </row>
    <row r="31" customFormat="false" ht="30" hidden="false" customHeight="true" outlineLevel="0" collapsed="false">
      <c r="B31" s="10" t="s">
        <v>59</v>
      </c>
      <c r="C31" s="13" t="n">
        <v>95</v>
      </c>
      <c r="D31" s="12" t="s">
        <v>60</v>
      </c>
    </row>
    <row r="32" customFormat="false" ht="30" hidden="false" customHeight="true" outlineLevel="0" collapsed="false">
      <c r="B32" s="10" t="s">
        <v>52</v>
      </c>
      <c r="C32" s="13" t="n">
        <v>15000</v>
      </c>
      <c r="D32" s="12"/>
    </row>
    <row r="33" customFormat="false" ht="30" hidden="false" customHeight="true" outlineLevel="0" collapsed="false">
      <c r="B33" s="10" t="s">
        <v>50</v>
      </c>
      <c r="C33" s="13" t="n">
        <v>12000</v>
      </c>
      <c r="D33" s="12"/>
    </row>
    <row r="35" customFormat="false" ht="15" hidden="false" customHeight="false" outlineLevel="0" collapsed="false">
      <c r="B35" s="8" t="s">
        <v>61</v>
      </c>
      <c r="C35" s="9"/>
      <c r="D35" s="9"/>
    </row>
    <row r="36" customFormat="false" ht="30" hidden="false" customHeight="true" outlineLevel="0" collapsed="false">
      <c r="B36" s="10" t="s">
        <v>62</v>
      </c>
      <c r="C36" s="13" t="n">
        <v>42000</v>
      </c>
      <c r="D36" s="12" t="s">
        <v>63</v>
      </c>
    </row>
    <row r="37" customFormat="false" ht="30" hidden="false" customHeight="true" outlineLevel="0" collapsed="false">
      <c r="B37" s="10" t="s">
        <v>64</v>
      </c>
      <c r="C37" s="14" t="n">
        <v>0.85</v>
      </c>
      <c r="D37" s="12" t="s">
        <v>65</v>
      </c>
    </row>
    <row r="38" customFormat="false" ht="30" hidden="false" customHeight="true" outlineLevel="0" collapsed="false">
      <c r="B38" s="10" t="s">
        <v>66</v>
      </c>
      <c r="C38" s="14" t="n">
        <v>0.6</v>
      </c>
      <c r="D38" s="1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4"/>
    <col collapsed="false" customWidth="true" hidden="false" outlineLevel="0" max="5" min="3" style="0" width="18"/>
    <col collapsed="false" customWidth="true" hidden="false" outlineLevel="0" max="6" min="6" style="0" width="52"/>
  </cols>
  <sheetData>
    <row r="2" customFormat="false" ht="17.35" hidden="false" customHeight="false" outlineLevel="0" collapsed="false">
      <c r="B2" s="7" t="s">
        <v>67</v>
      </c>
    </row>
    <row r="4" customFormat="false" ht="15" hidden="false" customHeight="false" outlineLevel="0" collapsed="false">
      <c r="B4" s="15" t="s">
        <v>68</v>
      </c>
      <c r="C4" s="15" t="s">
        <v>69</v>
      </c>
      <c r="D4" s="15" t="s">
        <v>70</v>
      </c>
      <c r="E4" s="15" t="s">
        <v>71</v>
      </c>
      <c r="F4" s="15" t="s">
        <v>72</v>
      </c>
    </row>
    <row r="5" customFormat="false" ht="30" hidden="false" customHeight="true" outlineLevel="0" collapsed="false">
      <c r="B5" s="10" t="s">
        <v>73</v>
      </c>
      <c r="C5" s="16" t="n">
        <f aca="false">Inputs!C12*Inputs!C13*(1+Inputs!C14)</f>
        <v>225280</v>
      </c>
      <c r="D5" s="16" t="n">
        <v>0</v>
      </c>
      <c r="E5" s="16" t="n">
        <f aca="false">Inputs!C30*Inputs!C13*(1+Inputs!C14)</f>
        <v>112640</v>
      </c>
      <c r="F5" s="10" t="s">
        <v>74</v>
      </c>
    </row>
    <row r="6" customFormat="false" ht="30" hidden="false" customHeight="true" outlineLevel="0" collapsed="false">
      <c r="B6" s="10" t="s">
        <v>75</v>
      </c>
      <c r="C6" s="16" t="n">
        <f aca="false">Inputs!C12*Inputs!C15</f>
        <v>7000</v>
      </c>
      <c r="D6" s="16" t="n">
        <v>0</v>
      </c>
      <c r="E6" s="16" t="n">
        <f aca="false">Inputs!C30*Inputs!C15</f>
        <v>3500</v>
      </c>
      <c r="F6" s="10" t="s">
        <v>76</v>
      </c>
    </row>
    <row r="7" customFormat="false" ht="30" hidden="false" customHeight="true" outlineLevel="0" collapsed="false">
      <c r="B7" s="10" t="s">
        <v>77</v>
      </c>
      <c r="C7" s="16" t="n">
        <f aca="false">Inputs!C12*Inputs!C17*Inputs!C16</f>
        <v>4800</v>
      </c>
      <c r="D7" s="16" t="n">
        <v>0</v>
      </c>
      <c r="E7" s="16" t="n">
        <f aca="false">Inputs!C30*Inputs!C17*Inputs!C16</f>
        <v>2400</v>
      </c>
      <c r="F7" s="10" t="s">
        <v>78</v>
      </c>
    </row>
    <row r="8" customFormat="false" ht="30" hidden="false" customHeight="true" outlineLevel="0" collapsed="false">
      <c r="B8" s="10" t="s">
        <v>79</v>
      </c>
      <c r="C8" s="16" t="n">
        <f aca="false">Inputs!C12*Inputs!C17*Inputs!C18*Inputs!C13*(1+Inputs!C14)</f>
        <v>6758.4</v>
      </c>
      <c r="D8" s="16" t="n">
        <v>0</v>
      </c>
      <c r="E8" s="16" t="n">
        <f aca="false">Inputs!C30*Inputs!C17*Inputs!C18*Inputs!C13*(1+Inputs!C14)</f>
        <v>3379.2</v>
      </c>
      <c r="F8" s="10" t="s">
        <v>80</v>
      </c>
    </row>
    <row r="9" customFormat="false" ht="30" hidden="false" customHeight="true" outlineLevel="0" collapsed="false">
      <c r="B9" s="10" t="s">
        <v>41</v>
      </c>
      <c r="C9" s="16" t="n">
        <f aca="false">Inputs!C19</f>
        <v>18000</v>
      </c>
      <c r="D9" s="16" t="n">
        <f aca="false">Inputs!C27*Inputs!C13*(1+Inputs!C14)</f>
        <v>16896</v>
      </c>
      <c r="E9" s="16" t="n">
        <f aca="false">Inputs!C19*0.5</f>
        <v>9000</v>
      </c>
      <c r="F9" s="10" t="s">
        <v>81</v>
      </c>
    </row>
    <row r="10" customFormat="false" ht="30" hidden="false" customHeight="true" outlineLevel="0" collapsed="false">
      <c r="B10" s="10" t="s">
        <v>82</v>
      </c>
      <c r="C10" s="16" t="n">
        <f aca="false">Inputs!C20</f>
        <v>15000</v>
      </c>
      <c r="D10" s="16" t="n">
        <v>0</v>
      </c>
      <c r="E10" s="16" t="n">
        <v>0</v>
      </c>
      <c r="F10" s="10" t="s">
        <v>83</v>
      </c>
    </row>
    <row r="11" customFormat="false" ht="30" hidden="false" customHeight="true" outlineLevel="0" collapsed="false">
      <c r="B11" s="10" t="s">
        <v>84</v>
      </c>
      <c r="C11" s="16" t="n">
        <f aca="false">Inputs!C21</f>
        <v>25000</v>
      </c>
      <c r="D11" s="16" t="n">
        <f aca="false">Inputs!C26</f>
        <v>20000</v>
      </c>
      <c r="E11" s="16" t="n">
        <f aca="false">Inputs!C32</f>
        <v>15000</v>
      </c>
      <c r="F11" s="10" t="s">
        <v>85</v>
      </c>
    </row>
    <row r="12" customFormat="false" ht="30" hidden="false" customHeight="true" outlineLevel="0" collapsed="false">
      <c r="B12" s="10" t="s">
        <v>86</v>
      </c>
      <c r="C12" s="16" t="n">
        <f aca="false">Inputs!C36</f>
        <v>42000</v>
      </c>
      <c r="D12" s="16" t="n">
        <f aca="false">Inputs!C36*(1-Inputs!C37)</f>
        <v>6300</v>
      </c>
      <c r="E12" s="16" t="n">
        <f aca="false">Inputs!C36*(1-Inputs!C38)</f>
        <v>16800</v>
      </c>
      <c r="F12" s="10" t="s">
        <v>87</v>
      </c>
    </row>
    <row r="13" customFormat="false" ht="30" hidden="false" customHeight="true" outlineLevel="0" collapsed="false">
      <c r="B13" s="10" t="s">
        <v>88</v>
      </c>
      <c r="C13" s="16" t="n">
        <v>0</v>
      </c>
      <c r="D13" s="16" t="n">
        <f aca="false">Inputs!C24*Inputs!C5*12</f>
        <v>108000</v>
      </c>
      <c r="E13" s="16" t="n">
        <f aca="false">Inputs!C31*Inputs!C5*12</f>
        <v>68400</v>
      </c>
      <c r="F13" s="10" t="s">
        <v>89</v>
      </c>
    </row>
    <row r="14" customFormat="false" ht="30" hidden="false" customHeight="true" outlineLevel="0" collapsed="false">
      <c r="B14" s="10" t="s">
        <v>90</v>
      </c>
      <c r="C14" s="16" t="n">
        <v>0</v>
      </c>
      <c r="D14" s="16" t="n">
        <f aca="false">Inputs!C25/3</f>
        <v>6000</v>
      </c>
      <c r="E14" s="16" t="n">
        <f aca="false">Inputs!C33/3</f>
        <v>4000</v>
      </c>
      <c r="F14" s="10" t="s">
        <v>91</v>
      </c>
    </row>
    <row r="15" customFormat="false" ht="15" hidden="false" customHeight="false" outlineLevel="0" collapsed="false">
      <c r="B15" s="17" t="s">
        <v>92</v>
      </c>
      <c r="C15" s="18" t="n">
        <f aca="false">SUM(C5:C14)</f>
        <v>343838.4</v>
      </c>
      <c r="D15" s="18" t="n">
        <f aca="false">SUM(D5:D14)</f>
        <v>157196</v>
      </c>
      <c r="E15" s="18" t="n">
        <f aca="false">SUM(E5:E14)</f>
        <v>235119.2</v>
      </c>
      <c r="F15" s="19"/>
    </row>
    <row r="16" customFormat="false" ht="15" hidden="false" customHeight="false" outlineLevel="0" collapsed="false">
      <c r="B16" s="20" t="s">
        <v>93</v>
      </c>
      <c r="C16" s="16" t="n">
        <f aca="false">IFERROR(C15/Inputs!C5/12,0)</f>
        <v>477.553333333333</v>
      </c>
      <c r="D16" s="16" t="n">
        <f aca="false">IFERROR(D15/Inputs!C5/12,0)</f>
        <v>218.327777777778</v>
      </c>
      <c r="E16" s="16" t="n">
        <f aca="false">IFERROR(E15/Inputs!C5/12,0)</f>
        <v>326.554444444444</v>
      </c>
      <c r="F16" s="10" t="s">
        <v>94</v>
      </c>
    </row>
    <row r="17" customFormat="false" ht="15" hidden="false" customHeight="false" outlineLevel="0" collapsed="false">
      <c r="B17" s="20" t="s">
        <v>95</v>
      </c>
      <c r="C17" s="16" t="n">
        <f aca="false">C15*3</f>
        <v>1031515.2</v>
      </c>
      <c r="D17" s="16" t="n">
        <f aca="false">D15*3</f>
        <v>471588</v>
      </c>
      <c r="E17" s="16" t="n">
        <f aca="false">E15*3</f>
        <v>705357.6</v>
      </c>
      <c r="F17" s="10" t="s">
        <v>96</v>
      </c>
    </row>
    <row r="19" customFormat="false" ht="15" hidden="false" customHeight="false" outlineLevel="0" collapsed="false">
      <c r="B19" s="21" t="s">
        <v>97</v>
      </c>
      <c r="C19" s="22" t="str">
        <f aca="false">IF(MIN(C15:E15)=C15,"In-house",IF(MIN(C15:E15)=D15,"Managed","Co-managed"))</f>
        <v>Managed</v>
      </c>
      <c r="D19" s="22"/>
      <c r="E19" s="22"/>
      <c r="F19" s="23" t="s">
        <v>98</v>
      </c>
    </row>
    <row r="21" customFormat="false" ht="15" hidden="false" customHeight="false" outlineLevel="0" collapsed="false">
      <c r="B21" s="17" t="s">
        <v>99</v>
      </c>
      <c r="C21" s="19"/>
      <c r="D21" s="19"/>
      <c r="E21" s="19"/>
      <c r="F21" s="19" t="s">
        <v>100</v>
      </c>
    </row>
    <row r="22" customFormat="false" ht="35.05" hidden="false" customHeight="false" outlineLevel="0" collapsed="false">
      <c r="B22" s="10" t="s">
        <v>101</v>
      </c>
      <c r="C22" s="11" t="n">
        <v>22</v>
      </c>
      <c r="D22" s="11" t="n">
        <v>10</v>
      </c>
      <c r="E22" s="11" t="n">
        <v>12</v>
      </c>
      <c r="F22" s="10" t="s">
        <v>102</v>
      </c>
    </row>
    <row r="23" customFormat="false" ht="23.85" hidden="false" customHeight="false" outlineLevel="0" collapsed="false">
      <c r="B23" s="20" t="s">
        <v>103</v>
      </c>
      <c r="C23" s="24" t="n">
        <f aca="false">C15+(C22*Inputs!C9)</f>
        <v>427438.4</v>
      </c>
      <c r="D23" s="24" t="n">
        <f aca="false">D15+(D22*Inputs!C9)</f>
        <v>195196</v>
      </c>
      <c r="E23" s="24" t="n">
        <f aca="false">E15+(E22*Inputs!C9)</f>
        <v>280719.2</v>
      </c>
      <c r="F23" s="10" t="s">
        <v>104</v>
      </c>
    </row>
  </sheetData>
  <mergeCells count="1">
    <mergeCell ref="C19:E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0"/>
    <col collapsed="false" customWidth="true" hidden="false" outlineLevel="0" max="5" min="3" style="0" width="30"/>
  </cols>
  <sheetData>
    <row r="2" customFormat="false" ht="32.8" hidden="false" customHeight="false" outlineLevel="0" collapsed="false">
      <c r="B2" s="7" t="s">
        <v>105</v>
      </c>
    </row>
    <row r="4" customFormat="false" ht="15" hidden="false" customHeight="false" outlineLevel="0" collapsed="false">
      <c r="B4" s="15" t="s">
        <v>106</v>
      </c>
      <c r="C4" s="15" t="s">
        <v>69</v>
      </c>
      <c r="D4" s="15" t="s">
        <v>70</v>
      </c>
      <c r="E4" s="15" t="s">
        <v>71</v>
      </c>
    </row>
    <row r="5" customFormat="false" ht="42" hidden="false" customHeight="true" outlineLevel="0" collapsed="false">
      <c r="B5" s="20" t="s">
        <v>107</v>
      </c>
      <c r="C5" s="10" t="s">
        <v>108</v>
      </c>
      <c r="D5" s="10" t="s">
        <v>109</v>
      </c>
      <c r="E5" s="10" t="s">
        <v>110</v>
      </c>
    </row>
    <row r="6" customFormat="false" ht="42" hidden="false" customHeight="true" outlineLevel="0" collapsed="false">
      <c r="B6" s="20" t="s">
        <v>111</v>
      </c>
      <c r="C6" s="10" t="s">
        <v>112</v>
      </c>
      <c r="D6" s="10" t="s">
        <v>113</v>
      </c>
      <c r="E6" s="10" t="s">
        <v>114</v>
      </c>
    </row>
    <row r="7" customFormat="false" ht="42" hidden="false" customHeight="true" outlineLevel="0" collapsed="false">
      <c r="B7" s="20" t="s">
        <v>115</v>
      </c>
      <c r="C7" s="10" t="s">
        <v>116</v>
      </c>
      <c r="D7" s="10" t="s">
        <v>117</v>
      </c>
      <c r="E7" s="10" t="s">
        <v>118</v>
      </c>
    </row>
    <row r="8" customFormat="false" ht="42" hidden="false" customHeight="true" outlineLevel="0" collapsed="false">
      <c r="B8" s="20" t="s">
        <v>119</v>
      </c>
      <c r="C8" s="10" t="s">
        <v>120</v>
      </c>
      <c r="D8" s="10" t="s">
        <v>121</v>
      </c>
      <c r="E8" s="10" t="s">
        <v>122</v>
      </c>
    </row>
    <row r="9" customFormat="false" ht="42" hidden="false" customHeight="true" outlineLevel="0" collapsed="false">
      <c r="B9" s="20" t="s">
        <v>123</v>
      </c>
      <c r="C9" s="10" t="s">
        <v>124</v>
      </c>
      <c r="D9" s="10" t="s">
        <v>125</v>
      </c>
      <c r="E9" s="10" t="s">
        <v>126</v>
      </c>
    </row>
    <row r="10" customFormat="false" ht="42" hidden="false" customHeight="true" outlineLevel="0" collapsed="false">
      <c r="B10" s="20" t="s">
        <v>127</v>
      </c>
      <c r="C10" s="10" t="s">
        <v>128</v>
      </c>
      <c r="D10" s="10" t="s">
        <v>129</v>
      </c>
      <c r="E10" s="10" t="s">
        <v>130</v>
      </c>
    </row>
    <row r="11" customFormat="false" ht="42" hidden="false" customHeight="true" outlineLevel="0" collapsed="false">
      <c r="B11" s="20" t="s">
        <v>131</v>
      </c>
      <c r="C11" s="10" t="s">
        <v>132</v>
      </c>
      <c r="D11" s="10" t="s">
        <v>133</v>
      </c>
      <c r="E11" s="10" t="s">
        <v>134</v>
      </c>
    </row>
    <row r="12" customFormat="false" ht="42" hidden="false" customHeight="true" outlineLevel="0" collapsed="false">
      <c r="B12" s="20" t="s">
        <v>135</v>
      </c>
      <c r="C12" s="10" t="s">
        <v>136</v>
      </c>
      <c r="D12" s="10" t="s">
        <v>137</v>
      </c>
      <c r="E12" s="10" t="s">
        <v>138</v>
      </c>
    </row>
    <row r="13" customFormat="false" ht="42" hidden="false" customHeight="true" outlineLevel="0" collapsed="false">
      <c r="B13" s="20" t="s">
        <v>139</v>
      </c>
      <c r="C13" s="10" t="s">
        <v>140</v>
      </c>
      <c r="D13" s="10" t="s">
        <v>141</v>
      </c>
      <c r="E13" s="10" t="s">
        <v>142</v>
      </c>
    </row>
    <row r="14" customFormat="false" ht="42" hidden="false" customHeight="true" outlineLevel="0" collapsed="false">
      <c r="B14" s="20" t="s">
        <v>143</v>
      </c>
      <c r="C14" s="10" t="s">
        <v>144</v>
      </c>
      <c r="D14" s="10" t="s">
        <v>145</v>
      </c>
      <c r="E14" s="10" t="s">
        <v>146</v>
      </c>
    </row>
    <row r="16" customFormat="false" ht="15" hidden="false" customHeight="false" outlineLevel="0" collapsed="false">
      <c r="B16" s="17" t="s">
        <v>147</v>
      </c>
      <c r="C16" s="25" t="n">
        <f aca="false">IFERROR(Comparison!C15/(Inputs!C8*52),0)</f>
        <v>110.204615384615</v>
      </c>
      <c r="D16" s="25" t="n">
        <f aca="false">IFERROR(Comparison!D15/(Inputs!C8*52),0)</f>
        <v>50.3833333333333</v>
      </c>
      <c r="E16" s="25" t="n">
        <f aca="false">IFERROR(Comparison!E15/(Inputs!C8*52),0)</f>
        <v>75.358717948718</v>
      </c>
    </row>
    <row r="17" customFormat="false" ht="15" hidden="false" customHeight="true" outlineLevel="0" collapsed="false">
      <c r="B17" s="10" t="s">
        <v>148</v>
      </c>
      <c r="C17" s="10"/>
      <c r="D17" s="10"/>
      <c r="E17" s="10"/>
    </row>
  </sheetData>
  <mergeCells count="1">
    <mergeCell ref="B17:E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2026-08-21T17:17:42Z</dcterms:created>
  <dc:creator>openpyxl</dc:creator>
  <dc:description/>
  <dc:language>en-US</dc:language>
  <cp:lastModifiedBy/>
  <dcterms:modified xsi:type="dcterms:W3CDTF">2026-08-21T17:17:42Z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